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195" windowHeight="8700"/>
  </bookViews>
  <sheets>
    <sheet name="PADRÃO " sheetId="6" r:id="rId1"/>
  </sheets>
  <externalReferences>
    <externalReference r:id="rId2"/>
  </externalReferences>
  <definedNames>
    <definedName name="_xlnm.Print_Area" localSheetId="0">'PADRÃO '!$A$1:$AA$27</definedName>
    <definedName name="_xlnm.Print_Titles" localSheetId="0">'PADRÃO '!$A:$C,'PADRÃO '!$1:$3</definedName>
  </definedNames>
  <calcPr calcId="125725"/>
</workbook>
</file>

<file path=xl/calcChain.xml><?xml version="1.0" encoding="utf-8"?>
<calcChain xmlns="http://schemas.openxmlformats.org/spreadsheetml/2006/main">
  <c r="C22" i="6"/>
  <c r="E22" s="1"/>
  <c r="C21"/>
  <c r="E21" s="1"/>
  <c r="C20"/>
  <c r="G20" s="1"/>
  <c r="C19"/>
  <c r="C18"/>
  <c r="E18" s="1"/>
  <c r="C17"/>
  <c r="E17" s="1"/>
  <c r="C16"/>
  <c r="C15"/>
  <c r="G15" s="1"/>
  <c r="C14"/>
  <c r="E14" s="1"/>
  <c r="C13"/>
  <c r="E13" s="1"/>
  <c r="C12"/>
  <c r="G12" s="1"/>
  <c r="C11"/>
  <c r="G11" s="1"/>
  <c r="C10"/>
  <c r="E10" s="1"/>
  <c r="C9"/>
  <c r="K9" s="1"/>
  <c r="C8"/>
  <c r="E8" s="1"/>
  <c r="C7"/>
  <c r="G7" s="1"/>
  <c r="C6"/>
  <c r="E6" s="1"/>
  <c r="C5"/>
  <c r="C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4"/>
  <c r="E23"/>
  <c r="E24"/>
  <c r="G23"/>
  <c r="G24"/>
  <c r="G16"/>
  <c r="C26" l="1"/>
  <c r="G21"/>
  <c r="G17"/>
  <c r="G13"/>
  <c r="G9"/>
  <c r="E15"/>
  <c r="E11"/>
  <c r="E7"/>
  <c r="G22"/>
  <c r="G18"/>
  <c r="G14"/>
  <c r="G10"/>
  <c r="E20"/>
  <c r="E16"/>
  <c r="E12"/>
  <c r="E9"/>
  <c r="E4" l="1"/>
  <c r="E5"/>
  <c r="O25" l="1"/>
  <c r="O24"/>
  <c r="O23"/>
  <c r="O22"/>
  <c r="O21"/>
  <c r="O20"/>
  <c r="O18"/>
  <c r="O16"/>
  <c r="O15"/>
  <c r="O14"/>
  <c r="O13"/>
  <c r="O12"/>
  <c r="O11"/>
  <c r="O10"/>
  <c r="O9"/>
  <c r="O8"/>
  <c r="O7"/>
  <c r="O6"/>
  <c r="O5"/>
  <c r="G4"/>
  <c r="I4"/>
  <c r="K4"/>
  <c r="M4"/>
  <c r="Q4"/>
  <c r="S4"/>
  <c r="U4"/>
  <c r="W4"/>
  <c r="G5"/>
  <c r="I5"/>
  <c r="K5"/>
  <c r="M5"/>
  <c r="Q5"/>
  <c r="S5"/>
  <c r="U5"/>
  <c r="W5"/>
  <c r="G6"/>
  <c r="I6"/>
  <c r="K6"/>
  <c r="M6"/>
  <c r="Q6"/>
  <c r="S6"/>
  <c r="U6"/>
  <c r="W6"/>
  <c r="I7"/>
  <c r="K7"/>
  <c r="M7"/>
  <c r="Q7"/>
  <c r="S7"/>
  <c r="U7"/>
  <c r="W7"/>
  <c r="G8"/>
  <c r="I8"/>
  <c r="K8"/>
  <c r="M8"/>
  <c r="Q8"/>
  <c r="S8"/>
  <c r="U8"/>
  <c r="W8"/>
  <c r="I9"/>
  <c r="M9"/>
  <c r="Q9"/>
  <c r="S9"/>
  <c r="U9"/>
  <c r="W9"/>
  <c r="I10"/>
  <c r="K10"/>
  <c r="M10"/>
  <c r="Q10"/>
  <c r="S10"/>
  <c r="U10"/>
  <c r="W10"/>
  <c r="I11"/>
  <c r="K11"/>
  <c r="M11"/>
  <c r="Q11"/>
  <c r="S11"/>
  <c r="U11"/>
  <c r="W11"/>
  <c r="I12"/>
  <c r="K12"/>
  <c r="M12"/>
  <c r="Q12"/>
  <c r="S12"/>
  <c r="U12"/>
  <c r="W12"/>
  <c r="I13"/>
  <c r="K13"/>
  <c r="M13"/>
  <c r="Q13"/>
  <c r="S13"/>
  <c r="U13"/>
  <c r="W13"/>
  <c r="I14"/>
  <c r="K14"/>
  <c r="M14"/>
  <c r="Q14"/>
  <c r="S14"/>
  <c r="U14"/>
  <c r="W14"/>
  <c r="I15"/>
  <c r="K15"/>
  <c r="M15"/>
  <c r="Q15"/>
  <c r="S15"/>
  <c r="U15"/>
  <c r="W15"/>
  <c r="I16"/>
  <c r="K16"/>
  <c r="M16"/>
  <c r="Q16"/>
  <c r="S16"/>
  <c r="U16"/>
  <c r="W16"/>
  <c r="I17"/>
  <c r="K17"/>
  <c r="M17"/>
  <c r="Q17"/>
  <c r="S17"/>
  <c r="U17"/>
  <c r="W17"/>
  <c r="I18"/>
  <c r="K18"/>
  <c r="M18"/>
  <c r="Q18"/>
  <c r="S18"/>
  <c r="U18"/>
  <c r="W18"/>
  <c r="I20"/>
  <c r="K20"/>
  <c r="M20"/>
  <c r="Q20"/>
  <c r="S20"/>
  <c r="U20"/>
  <c r="W20"/>
  <c r="I21"/>
  <c r="K21"/>
  <c r="M21"/>
  <c r="Q21"/>
  <c r="S21"/>
  <c r="U21"/>
  <c r="W21"/>
  <c r="I22"/>
  <c r="K22"/>
  <c r="M22"/>
  <c r="Q22"/>
  <c r="S22"/>
  <c r="U22"/>
  <c r="W22"/>
  <c r="I23"/>
  <c r="K23"/>
  <c r="M23"/>
  <c r="Q23"/>
  <c r="S23"/>
  <c r="U23"/>
  <c r="W23"/>
  <c r="I24"/>
  <c r="K24"/>
  <c r="M24"/>
  <c r="Q24"/>
  <c r="S24"/>
  <c r="U24"/>
  <c r="W24"/>
  <c r="E25"/>
  <c r="G25"/>
  <c r="I25"/>
  <c r="M25"/>
  <c r="Q25"/>
  <c r="S25"/>
  <c r="U25"/>
  <c r="W25"/>
  <c r="Z21" l="1"/>
  <c r="Z16"/>
  <c r="Z12"/>
  <c r="Z9"/>
  <c r="Z8"/>
  <c r="Z20"/>
  <c r="Z15"/>
  <c r="Z11"/>
  <c r="Z7"/>
  <c r="Z5"/>
  <c r="Z4"/>
  <c r="Z6"/>
  <c r="Z18"/>
  <c r="Z14"/>
  <c r="Z10"/>
  <c r="Z22"/>
  <c r="Z17"/>
  <c r="Z13"/>
  <c r="G19" l="1"/>
  <c r="E19"/>
  <c r="D19"/>
  <c r="O19"/>
  <c r="I19"/>
  <c r="I26" s="1"/>
  <c r="U19"/>
  <c r="U26" s="1"/>
  <c r="G26"/>
  <c r="H26" s="1"/>
  <c r="S19"/>
  <c r="S26" s="1"/>
  <c r="Q19"/>
  <c r="Q26" s="1"/>
  <c r="M19"/>
  <c r="K19"/>
  <c r="K26" s="1"/>
  <c r="W19"/>
  <c r="W26" s="1"/>
  <c r="M26" l="1"/>
  <c r="O26"/>
  <c r="P26" s="1"/>
  <c r="Z19"/>
  <c r="X26"/>
  <c r="T26"/>
  <c r="V26"/>
  <c r="D18"/>
  <c r="D11"/>
  <c r="D6"/>
  <c r="D14"/>
  <c r="D21"/>
  <c r="D9"/>
  <c r="D4"/>
  <c r="D22"/>
  <c r="D12"/>
  <c r="D7"/>
  <c r="D15"/>
  <c r="J26"/>
  <c r="D20"/>
  <c r="D10"/>
  <c r="D17"/>
  <c r="D5"/>
  <c r="D13"/>
  <c r="D8"/>
  <c r="D16"/>
  <c r="L26"/>
  <c r="E26"/>
  <c r="R26"/>
  <c r="Q27"/>
  <c r="S27" s="1"/>
  <c r="U27" s="1"/>
  <c r="W27" s="1"/>
  <c r="N26" l="1"/>
  <c r="Z26"/>
  <c r="E27"/>
  <c r="G27" s="1"/>
  <c r="I27" s="1"/>
  <c r="K27" s="1"/>
  <c r="M27" s="1"/>
  <c r="O27" s="1"/>
  <c r="F26"/>
  <c r="D26"/>
  <c r="AA26" l="1"/>
  <c r="F27"/>
  <c r="H27" s="1"/>
  <c r="J27" s="1"/>
  <c r="L27" s="1"/>
  <c r="N27" s="1"/>
  <c r="P27" s="1"/>
  <c r="R27" s="1"/>
  <c r="T27" s="1"/>
  <c r="V27" s="1"/>
  <c r="X27" s="1"/>
</calcChain>
</file>

<file path=xl/comments1.xml><?xml version="1.0" encoding="utf-8"?>
<comments xmlns="http://schemas.openxmlformats.org/spreadsheetml/2006/main">
  <authors>
    <author>Smacon</author>
  </authors>
  <commentList>
    <comment ref="Z1" authorId="0">
      <text>
        <r>
          <rPr>
            <sz val="8"/>
            <color indexed="81"/>
            <rFont val="Tahoma"/>
            <family val="2"/>
          </rPr>
          <t>COLUNA PARA CONFERENCIA DOS CALCULOS ,TEM QUE FECHAR NO TOTAL DE CADA ITEM E EM 100%</t>
        </r>
      </text>
    </comment>
    <comment ref="C3" authorId="0">
      <text>
        <r>
          <rPr>
            <sz val="8"/>
            <color indexed="81"/>
            <rFont val="Tahoma"/>
            <family val="2"/>
          </rPr>
          <t xml:space="preserve">VALOR DE BDI ADOTADO PELA SECRETARIA DE OBRAS BASE  JULHO/2011
</t>
        </r>
      </text>
    </comment>
  </commentList>
</comments>
</file>

<file path=xl/sharedStrings.xml><?xml version="1.0" encoding="utf-8"?>
<sst xmlns="http://schemas.openxmlformats.org/spreadsheetml/2006/main" count="91" uniqueCount="60">
  <si>
    <t>ITEM</t>
  </si>
  <si>
    <t>DESCRIÇÃO</t>
  </si>
  <si>
    <t>%</t>
  </si>
  <si>
    <t>10</t>
  </si>
  <si>
    <t>11</t>
  </si>
  <si>
    <t>12</t>
  </si>
  <si>
    <t>15</t>
  </si>
  <si>
    <t>16</t>
  </si>
  <si>
    <t>17</t>
  </si>
  <si>
    <t>18</t>
  </si>
  <si>
    <t>19</t>
  </si>
  <si>
    <t>TOTAL DA ETAPA</t>
  </si>
  <si>
    <t>TOTAL ACUMULADO</t>
  </si>
  <si>
    <t>VIDROS</t>
  </si>
  <si>
    <t>SERVIÇOS COMPLEMENTARES</t>
  </si>
  <si>
    <t>20</t>
  </si>
  <si>
    <t>MÊS 09</t>
  </si>
  <si>
    <t>MÊS 10</t>
  </si>
  <si>
    <t>MÊS 11</t>
  </si>
  <si>
    <t>MÊS 12</t>
  </si>
  <si>
    <t xml:space="preserve">VALOR </t>
  </si>
  <si>
    <t>( R$ )</t>
  </si>
  <si>
    <t>TOTAL + BDI</t>
  </si>
  <si>
    <t xml:space="preserve"> ( R$ )</t>
  </si>
  <si>
    <t>TOTAL GERAL</t>
  </si>
  <si>
    <t>13</t>
  </si>
  <si>
    <t>14</t>
  </si>
  <si>
    <t>PAREDES E PAINEIS</t>
  </si>
  <si>
    <t>ESQUADRIAS DE MADEIRA</t>
  </si>
  <si>
    <t>FERRAGENS</t>
  </si>
  <si>
    <t>ESQUADRIAS DE ALUMINIO</t>
  </si>
  <si>
    <t>PISTA DE SKATE</t>
  </si>
  <si>
    <t>AGUA FRIA</t>
  </si>
  <si>
    <t>INCÊNDIO</t>
  </si>
  <si>
    <t>LOUÇAS E METAIS</t>
  </si>
  <si>
    <t>COMUNICAÇÃO VISUAL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</si>
  <si>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</si>
  <si>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</si>
  <si>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</si>
  <si>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</si>
  <si>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</si>
  <si>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</si>
  <si>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</si>
  <si>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</si>
  <si>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</si>
  <si>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REVESTIMENTO DE PAREDES</t>
  </si>
  <si>
    <t xml:space="preserve">LUMINARIAS </t>
  </si>
  <si>
    <t xml:space="preserve">ELÉTRICA </t>
  </si>
  <si>
    <t>ELÉTRICA - PE - SDA0 - ADM (SISTEMA DE DETECÇÃO ALARME E INCÊNDIO)</t>
  </si>
  <si>
    <t>ELÉTRICA - PE - REDE - PEC</t>
  </si>
  <si>
    <t xml:space="preserve">PINTURA </t>
  </si>
  <si>
    <t>LIMPEZA FINAL DA OBRA</t>
  </si>
  <si>
    <t xml:space="preserve">MÊS 01                    </t>
  </si>
  <si>
    <t xml:space="preserve">MÊS 02                    </t>
  </si>
  <si>
    <r>
      <t xml:space="preserve">MÊS 03             </t>
    </r>
    <r>
      <rPr>
        <b/>
        <sz val="6"/>
        <color indexed="8"/>
        <rFont val="Arial"/>
        <family val="2"/>
      </rPr>
      <t xml:space="preserve">  </t>
    </r>
  </si>
  <si>
    <r>
      <t xml:space="preserve">MÊS 04                  </t>
    </r>
    <r>
      <rPr>
        <b/>
        <sz val="6"/>
        <color indexed="8"/>
        <rFont val="Arial"/>
        <family val="2"/>
      </rPr>
      <t xml:space="preserve"> </t>
    </r>
  </si>
  <si>
    <r>
      <t xml:space="preserve">MÊS 05         </t>
    </r>
    <r>
      <rPr>
        <b/>
        <sz val="6"/>
        <color indexed="8"/>
        <rFont val="Arial"/>
        <family val="2"/>
      </rPr>
      <t xml:space="preserve">        </t>
    </r>
  </si>
  <si>
    <r>
      <t xml:space="preserve">MÊS 06         </t>
    </r>
    <r>
      <rPr>
        <b/>
        <sz val="6"/>
        <color indexed="8"/>
        <rFont val="Arial"/>
        <family val="2"/>
      </rPr>
      <t xml:space="preserve">           </t>
    </r>
  </si>
  <si>
    <t>SERVIÇOS INICIAIS</t>
  </si>
  <si>
    <r>
      <t>DATA BASE DO CRONOGRAMA :</t>
    </r>
    <r>
      <rPr>
        <b/>
        <sz val="6"/>
        <color indexed="8"/>
        <rFont val="Arial"/>
        <family val="2"/>
      </rPr>
      <t>25/02/2016</t>
    </r>
  </si>
</sst>
</file>

<file path=xl/styles.xml><?xml version="1.0" encoding="utf-8"?>
<styleSheet xmlns="http://schemas.openxmlformats.org/spreadsheetml/2006/main">
  <numFmts count="1">
    <numFmt numFmtId="165" formatCode="_(* #,##0.00_);_(* \(#,##0.00\);_(* &quot;-&quot;??_);_(@_)"/>
  </numFmts>
  <fonts count="15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7">
    <xf numFmtId="0" fontId="0" fillId="0" borderId="0" xfId="0"/>
    <xf numFmtId="165" fontId="2" fillId="0" borderId="1" xfId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 vertical="center"/>
    </xf>
    <xf numFmtId="10" fontId="3" fillId="6" borderId="1" xfId="0" applyNumberFormat="1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/>
    </xf>
    <xf numFmtId="40" fontId="2" fillId="7" borderId="1" xfId="0" applyNumberFormat="1" applyFont="1" applyFill="1" applyBorder="1" applyAlignment="1">
      <alignment horizontal="center" vertical="center"/>
    </xf>
    <xf numFmtId="10" fontId="5" fillId="7" borderId="1" xfId="0" applyNumberFormat="1" applyFont="1" applyFill="1" applyBorder="1" applyAlignment="1">
      <alignment horizontal="center" vertical="center"/>
    </xf>
    <xf numFmtId="10" fontId="2" fillId="7" borderId="1" xfId="0" applyNumberFormat="1" applyFont="1" applyFill="1" applyBorder="1" applyAlignment="1">
      <alignment horizontal="center" vertical="center"/>
    </xf>
    <xf numFmtId="10" fontId="3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0" fillId="0" borderId="1" xfId="0" applyBorder="1"/>
    <xf numFmtId="0" fontId="10" fillId="7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4" borderId="1" xfId="0" applyFill="1" applyBorder="1"/>
    <xf numFmtId="0" fontId="9" fillId="7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5" fontId="12" fillId="0" borderId="1" xfId="1" applyFont="1" applyBorder="1" applyAlignment="1">
      <alignment horizontal="center" vertical="center"/>
    </xf>
    <xf numFmtId="10" fontId="13" fillId="6" borderId="1" xfId="0" applyNumberFormat="1" applyFont="1" applyFill="1" applyBorder="1" applyAlignment="1">
      <alignment horizontal="center" vertical="center"/>
    </xf>
    <xf numFmtId="0" fontId="14" fillId="0" borderId="1" xfId="0" applyFont="1" applyBorder="1"/>
    <xf numFmtId="10" fontId="6" fillId="6" borderId="1" xfId="0" applyNumberFormat="1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center" vertical="center"/>
    </xf>
    <xf numFmtId="9" fontId="7" fillId="5" borderId="1" xfId="0" applyNumberFormat="1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4" fontId="11" fillId="7" borderId="4" xfId="1" applyNumberFormat="1" applyFont="1" applyFill="1" applyBorder="1" applyAlignment="1">
      <alignment horizontal="center" vertical="center"/>
    </xf>
    <xf numFmtId="4" fontId="11" fillId="7" borderId="5" xfId="1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%20DE%20REFORMA%20DO%20CEU%20-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ORMA CEU-2016"/>
    </sheetNames>
    <sheetDataSet>
      <sheetData sheetId="0">
        <row r="77">
          <cell r="T77">
            <v>27792.160000000003</v>
          </cell>
        </row>
        <row r="81">
          <cell r="T81">
            <v>4598.4780000000001</v>
          </cell>
        </row>
        <row r="83">
          <cell r="T83">
            <v>8836.5</v>
          </cell>
        </row>
        <row r="89">
          <cell r="T89">
            <v>2101.8375000000005</v>
          </cell>
        </row>
        <row r="108">
          <cell r="T108">
            <v>74325.488624999998</v>
          </cell>
        </row>
        <row r="157">
          <cell r="T157">
            <v>13920.076624999998</v>
          </cell>
        </row>
        <row r="171">
          <cell r="T171">
            <v>271.125</v>
          </cell>
        </row>
        <row r="190">
          <cell r="T190">
            <v>288.54100000000005</v>
          </cell>
        </row>
        <row r="205">
          <cell r="T205">
            <v>259.875</v>
          </cell>
        </row>
        <row r="255">
          <cell r="T255">
            <v>2395.5500000000002</v>
          </cell>
        </row>
        <row r="263">
          <cell r="T263">
            <v>8721.0400000000009</v>
          </cell>
        </row>
        <row r="289">
          <cell r="T289">
            <v>1446.3875</v>
          </cell>
        </row>
        <row r="297">
          <cell r="T297">
            <v>26241.873750000002</v>
          </cell>
        </row>
        <row r="381">
          <cell r="T381">
            <v>4341.375</v>
          </cell>
        </row>
        <row r="480">
          <cell r="T480">
            <v>2808.1875</v>
          </cell>
        </row>
        <row r="484">
          <cell r="T484">
            <v>1113.325686087521</v>
          </cell>
        </row>
        <row r="501">
          <cell r="T501">
            <v>21400.528125000001</v>
          </cell>
        </row>
        <row r="525">
          <cell r="T525">
            <v>37994.084125000001</v>
          </cell>
        </row>
        <row r="539">
          <cell r="T539">
            <v>6187.5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tabSelected="1" zoomScale="89" zoomScaleNormal="89" workbookViewId="0">
      <selection activeCell="D34" sqref="D34"/>
    </sheetView>
  </sheetViews>
  <sheetFormatPr defaultRowHeight="12.75"/>
  <cols>
    <col min="1" max="1" width="3.85546875" customWidth="1"/>
    <col min="2" max="2" width="51.7109375" customWidth="1"/>
    <col min="3" max="3" width="12.7109375" customWidth="1"/>
    <col min="4" max="4" width="7.5703125" customWidth="1"/>
    <col min="5" max="5" width="9.42578125" customWidth="1"/>
    <col min="6" max="6" width="7.42578125" customWidth="1"/>
    <col min="7" max="7" width="9.5703125" customWidth="1"/>
    <col min="8" max="8" width="7" customWidth="1"/>
    <col min="9" max="9" width="9.28515625" customWidth="1"/>
    <col min="10" max="10" width="7.7109375" customWidth="1"/>
    <col min="11" max="11" width="9.42578125" customWidth="1"/>
    <col min="12" max="12" width="7.85546875" customWidth="1"/>
    <col min="13" max="13" width="10" customWidth="1"/>
    <col min="14" max="14" width="8" customWidth="1"/>
    <col min="15" max="15" width="10" customWidth="1"/>
    <col min="16" max="16" width="8" customWidth="1"/>
    <col min="17" max="17" width="8.7109375" hidden="1" customWidth="1"/>
    <col min="18" max="18" width="6.7109375" hidden="1" customWidth="1"/>
    <col min="19" max="19" width="11.7109375" hidden="1" customWidth="1"/>
    <col min="20" max="20" width="6.7109375" hidden="1" customWidth="1"/>
    <col min="21" max="21" width="11.7109375" hidden="1" customWidth="1"/>
    <col min="22" max="22" width="6.7109375" hidden="1" customWidth="1"/>
    <col min="23" max="23" width="11.7109375" hidden="1" customWidth="1"/>
    <col min="24" max="24" width="6.7109375" hidden="1" customWidth="1"/>
    <col min="25" max="25" width="0.7109375" customWidth="1"/>
    <col min="26" max="26" width="13.42578125" customWidth="1"/>
    <col min="27" max="27" width="9.42578125" customWidth="1"/>
  </cols>
  <sheetData>
    <row r="1" spans="1:27" s="14" customFormat="1" ht="30.75" customHeight="1">
      <c r="A1" s="27"/>
      <c r="B1" s="35" t="s">
        <v>1</v>
      </c>
      <c r="C1" s="12" t="s">
        <v>22</v>
      </c>
      <c r="D1" s="35" t="s">
        <v>2</v>
      </c>
      <c r="E1" s="29" t="s">
        <v>52</v>
      </c>
      <c r="F1" s="30"/>
      <c r="G1" s="29" t="s">
        <v>53</v>
      </c>
      <c r="H1" s="30"/>
      <c r="I1" s="29" t="s">
        <v>54</v>
      </c>
      <c r="J1" s="30"/>
      <c r="K1" s="29" t="s">
        <v>55</v>
      </c>
      <c r="L1" s="30"/>
      <c r="M1" s="29" t="s">
        <v>56</v>
      </c>
      <c r="N1" s="30"/>
      <c r="O1" s="29" t="s">
        <v>57</v>
      </c>
      <c r="P1" s="30"/>
      <c r="Q1" s="33" t="s">
        <v>16</v>
      </c>
      <c r="R1" s="34"/>
      <c r="S1" s="33" t="s">
        <v>17</v>
      </c>
      <c r="T1" s="34"/>
      <c r="U1" s="33" t="s">
        <v>18</v>
      </c>
      <c r="V1" s="34"/>
      <c r="W1" s="33" t="s">
        <v>19</v>
      </c>
      <c r="X1" s="34"/>
      <c r="Z1" s="33" t="s">
        <v>24</v>
      </c>
      <c r="AA1" s="34"/>
    </row>
    <row r="2" spans="1:27" s="14" customFormat="1" ht="19.5" customHeight="1">
      <c r="A2" s="28"/>
      <c r="B2" s="36"/>
      <c r="C2" s="12" t="s">
        <v>23</v>
      </c>
      <c r="D2" s="36"/>
      <c r="E2" s="33" t="s">
        <v>20</v>
      </c>
      <c r="F2" s="34"/>
      <c r="G2" s="33" t="s">
        <v>20</v>
      </c>
      <c r="H2" s="34"/>
      <c r="I2" s="33" t="s">
        <v>20</v>
      </c>
      <c r="J2" s="34"/>
      <c r="K2" s="29" t="s">
        <v>20</v>
      </c>
      <c r="L2" s="30"/>
      <c r="M2" s="29" t="s">
        <v>20</v>
      </c>
      <c r="N2" s="30"/>
      <c r="O2" s="29" t="s">
        <v>20</v>
      </c>
      <c r="P2" s="30"/>
      <c r="Q2" s="33" t="s">
        <v>20</v>
      </c>
      <c r="R2" s="34"/>
      <c r="S2" s="33" t="s">
        <v>20</v>
      </c>
      <c r="T2" s="34"/>
      <c r="U2" s="33" t="s">
        <v>20</v>
      </c>
      <c r="V2" s="34"/>
      <c r="W2" s="33" t="s">
        <v>20</v>
      </c>
      <c r="X2" s="34"/>
      <c r="Z2" s="33" t="s">
        <v>20</v>
      </c>
      <c r="AA2" s="34"/>
    </row>
    <row r="3" spans="1:27" s="14" customFormat="1" ht="24.75" customHeight="1">
      <c r="A3" s="19" t="s">
        <v>0</v>
      </c>
      <c r="B3" s="15" t="s">
        <v>59</v>
      </c>
      <c r="C3" s="26">
        <v>0.25</v>
      </c>
      <c r="D3" s="16"/>
      <c r="E3" s="13" t="s">
        <v>21</v>
      </c>
      <c r="F3" s="11" t="s">
        <v>2</v>
      </c>
      <c r="G3" s="12" t="s">
        <v>21</v>
      </c>
      <c r="H3" s="11" t="s">
        <v>2</v>
      </c>
      <c r="I3" s="12" t="s">
        <v>21</v>
      </c>
      <c r="J3" s="11" t="s">
        <v>2</v>
      </c>
      <c r="K3" s="12" t="s">
        <v>21</v>
      </c>
      <c r="L3" s="11" t="s">
        <v>2</v>
      </c>
      <c r="M3" s="12" t="s">
        <v>21</v>
      </c>
      <c r="N3" s="11" t="s">
        <v>2</v>
      </c>
      <c r="O3" s="13" t="s">
        <v>21</v>
      </c>
      <c r="P3" s="11" t="s">
        <v>2</v>
      </c>
      <c r="Q3" s="13" t="s">
        <v>16</v>
      </c>
      <c r="R3" s="11" t="s">
        <v>2</v>
      </c>
      <c r="S3" s="12" t="s">
        <v>21</v>
      </c>
      <c r="T3" s="11" t="s">
        <v>2</v>
      </c>
      <c r="U3" s="12" t="s">
        <v>21</v>
      </c>
      <c r="V3" s="11" t="s">
        <v>2</v>
      </c>
      <c r="W3" s="12" t="s">
        <v>21</v>
      </c>
      <c r="X3" s="11" t="s">
        <v>2</v>
      </c>
      <c r="Z3" s="12" t="s">
        <v>21</v>
      </c>
      <c r="AA3" s="11" t="s">
        <v>2</v>
      </c>
    </row>
    <row r="4" spans="1:27" s="14" customFormat="1">
      <c r="A4" s="4" t="s">
        <v>36</v>
      </c>
      <c r="B4" s="2" t="s">
        <v>58</v>
      </c>
      <c r="C4" s="5">
        <f>'[1]REFORMA CEU-2016'!$T$77</f>
        <v>27792.160000000003</v>
      </c>
      <c r="D4" s="5">
        <f t="shared" ref="D4:D22" si="0">C4*100/$C$26</f>
        <v>11.34170497930273</v>
      </c>
      <c r="E4" s="1">
        <f t="shared" ref="E4:E24" si="1">$C4*F4</f>
        <v>27792.160000000003</v>
      </c>
      <c r="F4" s="6">
        <v>1</v>
      </c>
      <c r="G4" s="1">
        <f t="shared" ref="G4" si="2">+$C4*H4</f>
        <v>0</v>
      </c>
      <c r="H4" s="6"/>
      <c r="I4" s="1">
        <f t="shared" ref="I4" si="3">+$C4*J4</f>
        <v>0</v>
      </c>
      <c r="J4" s="6"/>
      <c r="K4" s="1">
        <f t="shared" ref="K4" si="4">+$C4*L4</f>
        <v>0</v>
      </c>
      <c r="L4" s="6"/>
      <c r="M4" s="1">
        <f t="shared" ref="M4" si="5">+$C4*N4</f>
        <v>0</v>
      </c>
      <c r="N4" s="6"/>
      <c r="O4" s="1"/>
      <c r="P4" s="25"/>
      <c r="Q4" s="1">
        <f t="shared" ref="Q4" si="6">+$C4*R4</f>
        <v>0</v>
      </c>
      <c r="R4" s="6"/>
      <c r="S4" s="1">
        <f t="shared" ref="S4" si="7">+$C4*T4</f>
        <v>0</v>
      </c>
      <c r="T4" s="6"/>
      <c r="U4" s="1">
        <f t="shared" ref="U4" si="8">+$C4*V4</f>
        <v>0</v>
      </c>
      <c r="V4" s="6"/>
      <c r="W4" s="1">
        <f t="shared" ref="W4" si="9">+$C4*X4</f>
        <v>0</v>
      </c>
      <c r="X4" s="6"/>
      <c r="Z4" s="1">
        <f>E4+G4+I4+K4+M4+O4</f>
        <v>27792.160000000003</v>
      </c>
      <c r="AA4" s="7">
        <f>F4+H4+J4+L4+N4+P4</f>
        <v>1</v>
      </c>
    </row>
    <row r="5" spans="1:27" s="14" customFormat="1" ht="13.5" customHeight="1">
      <c r="A5" s="4" t="s">
        <v>37</v>
      </c>
      <c r="B5" s="2" t="s">
        <v>27</v>
      </c>
      <c r="C5" s="5">
        <f>'[1]REFORMA CEU-2016'!$T$81</f>
        <v>4598.4780000000001</v>
      </c>
      <c r="D5" s="5">
        <f t="shared" si="0"/>
        <v>1.8765932849340983</v>
      </c>
      <c r="E5" s="1">
        <f t="shared" si="1"/>
        <v>0</v>
      </c>
      <c r="F5" s="6"/>
      <c r="G5" s="1">
        <f>+$C5*H5</f>
        <v>0</v>
      </c>
      <c r="H5" s="6"/>
      <c r="I5" s="1">
        <f t="shared" ref="I5:I23" si="10">+$C5*J5</f>
        <v>4598.4780000000001</v>
      </c>
      <c r="J5" s="6">
        <v>1</v>
      </c>
      <c r="K5" s="1">
        <f t="shared" ref="K5:K23" si="11">+$C5*L5</f>
        <v>0</v>
      </c>
      <c r="L5" s="6"/>
      <c r="M5" s="1">
        <f t="shared" ref="M5:M23" si="12">+$C5*N5</f>
        <v>0</v>
      </c>
      <c r="N5" s="6"/>
      <c r="O5" s="1">
        <f t="shared" ref="O5:O23" si="13">+$C5*P5</f>
        <v>0</v>
      </c>
      <c r="P5" s="6"/>
      <c r="Q5" s="1">
        <f t="shared" ref="Q5:Q23" si="14">+$C5*R5</f>
        <v>0</v>
      </c>
      <c r="R5" s="6"/>
      <c r="S5" s="1">
        <f t="shared" ref="S5:S23" si="15">+$C5*T5</f>
        <v>0</v>
      </c>
      <c r="T5" s="6"/>
      <c r="U5" s="1">
        <f t="shared" ref="U5:U23" si="16">+$C5*V5</f>
        <v>0</v>
      </c>
      <c r="V5" s="6"/>
      <c r="W5" s="1">
        <f t="shared" ref="W5:W23" si="17">+$C5*X5</f>
        <v>0</v>
      </c>
      <c r="X5" s="6"/>
      <c r="Z5" s="1">
        <f t="shared" ref="Z5:Z22" si="18">E5+G5+I5+K5+M5+O5</f>
        <v>4598.4780000000001</v>
      </c>
      <c r="AA5" s="7">
        <f t="shared" ref="AA5:AA22" si="19">F5+H5+J5+L5+N5+P5</f>
        <v>1</v>
      </c>
    </row>
    <row r="6" spans="1:27" s="14" customFormat="1" ht="13.5" customHeight="1">
      <c r="A6" s="4" t="s">
        <v>38</v>
      </c>
      <c r="B6" s="2" t="s">
        <v>28</v>
      </c>
      <c r="C6" s="5">
        <f>'[1]REFORMA CEU-2016'!$T$83</f>
        <v>8836.5</v>
      </c>
      <c r="D6" s="5">
        <f t="shared" si="0"/>
        <v>3.6060880496373278</v>
      </c>
      <c r="E6" s="1">
        <f t="shared" si="1"/>
        <v>0</v>
      </c>
      <c r="F6" s="6"/>
      <c r="G6" s="1">
        <f>+$C6*H6</f>
        <v>2209.125</v>
      </c>
      <c r="H6" s="6">
        <v>0.25</v>
      </c>
      <c r="I6" s="1">
        <f t="shared" si="10"/>
        <v>2209.125</v>
      </c>
      <c r="J6" s="6">
        <v>0.25</v>
      </c>
      <c r="K6" s="1">
        <f t="shared" si="11"/>
        <v>4418.25</v>
      </c>
      <c r="L6" s="6">
        <v>0.5</v>
      </c>
      <c r="M6" s="1">
        <f t="shared" si="12"/>
        <v>0</v>
      </c>
      <c r="N6" s="6"/>
      <c r="O6" s="1">
        <f t="shared" si="13"/>
        <v>0</v>
      </c>
      <c r="P6" s="6"/>
      <c r="Q6" s="1">
        <f t="shared" si="14"/>
        <v>0</v>
      </c>
      <c r="R6" s="6"/>
      <c r="S6" s="1">
        <f t="shared" si="15"/>
        <v>0</v>
      </c>
      <c r="T6" s="6"/>
      <c r="U6" s="1">
        <f t="shared" si="16"/>
        <v>0</v>
      </c>
      <c r="V6" s="6"/>
      <c r="W6" s="1">
        <f t="shared" si="17"/>
        <v>0</v>
      </c>
      <c r="X6" s="6"/>
      <c r="Z6" s="1">
        <f t="shared" si="18"/>
        <v>8836.5</v>
      </c>
      <c r="AA6" s="7">
        <f t="shared" si="19"/>
        <v>1</v>
      </c>
    </row>
    <row r="7" spans="1:27" s="14" customFormat="1" ht="13.5" customHeight="1">
      <c r="A7" s="4" t="s">
        <v>39</v>
      </c>
      <c r="B7" s="2" t="s">
        <v>29</v>
      </c>
      <c r="C7" s="5">
        <f>'[1]REFORMA CEU-2016'!$T$89</f>
        <v>2101.8375000000005</v>
      </c>
      <c r="D7" s="5">
        <f t="shared" si="0"/>
        <v>0.85773904725056294</v>
      </c>
      <c r="E7" s="1">
        <f t="shared" si="1"/>
        <v>0</v>
      </c>
      <c r="F7" s="6"/>
      <c r="G7" s="1">
        <f>+$C7*H7</f>
        <v>0</v>
      </c>
      <c r="H7" s="6"/>
      <c r="I7" s="1">
        <f t="shared" si="10"/>
        <v>1050.9187500000003</v>
      </c>
      <c r="J7" s="6">
        <v>0.5</v>
      </c>
      <c r="K7" s="1">
        <f t="shared" si="11"/>
        <v>1050.9187500000003</v>
      </c>
      <c r="L7" s="6">
        <v>0.5</v>
      </c>
      <c r="M7" s="1">
        <f t="shared" si="12"/>
        <v>0</v>
      </c>
      <c r="N7" s="6"/>
      <c r="O7" s="1">
        <f t="shared" si="13"/>
        <v>0</v>
      </c>
      <c r="P7" s="6"/>
      <c r="Q7" s="1">
        <f t="shared" si="14"/>
        <v>0</v>
      </c>
      <c r="R7" s="6"/>
      <c r="S7" s="1">
        <f t="shared" si="15"/>
        <v>0</v>
      </c>
      <c r="T7" s="6"/>
      <c r="U7" s="1">
        <f t="shared" si="16"/>
        <v>0</v>
      </c>
      <c r="V7" s="6"/>
      <c r="W7" s="1">
        <f t="shared" si="17"/>
        <v>0</v>
      </c>
      <c r="X7" s="6"/>
      <c r="Z7" s="1">
        <f t="shared" si="18"/>
        <v>2101.8375000000005</v>
      </c>
      <c r="AA7" s="7">
        <f t="shared" si="19"/>
        <v>1</v>
      </c>
    </row>
    <row r="8" spans="1:27" s="14" customFormat="1">
      <c r="A8" s="4" t="s">
        <v>40</v>
      </c>
      <c r="B8" s="2" t="s">
        <v>30</v>
      </c>
      <c r="C8" s="5">
        <f>'[1]REFORMA CEU-2016'!$T$108</f>
        <v>74325.488624999998</v>
      </c>
      <c r="D8" s="5">
        <f t="shared" si="0"/>
        <v>30.331495084486804</v>
      </c>
      <c r="E8" s="1">
        <f t="shared" si="1"/>
        <v>0</v>
      </c>
      <c r="F8" s="6"/>
      <c r="G8" s="1">
        <f>+$C8*H8</f>
        <v>0</v>
      </c>
      <c r="H8" s="6"/>
      <c r="I8" s="1">
        <f t="shared" si="10"/>
        <v>37162.744312499999</v>
      </c>
      <c r="J8" s="6">
        <v>0.5</v>
      </c>
      <c r="K8" s="1">
        <f t="shared" si="11"/>
        <v>37162.744312499999</v>
      </c>
      <c r="L8" s="6">
        <v>0.5</v>
      </c>
      <c r="M8" s="1">
        <f t="shared" si="12"/>
        <v>0</v>
      </c>
      <c r="N8" s="6"/>
      <c r="O8" s="1">
        <f t="shared" si="13"/>
        <v>0</v>
      </c>
      <c r="P8" s="6"/>
      <c r="Q8" s="1">
        <f t="shared" si="14"/>
        <v>0</v>
      </c>
      <c r="R8" s="6"/>
      <c r="S8" s="1">
        <f t="shared" si="15"/>
        <v>0</v>
      </c>
      <c r="T8" s="6"/>
      <c r="U8" s="1">
        <f t="shared" si="16"/>
        <v>0</v>
      </c>
      <c r="V8" s="6"/>
      <c r="W8" s="1">
        <f t="shared" si="17"/>
        <v>0</v>
      </c>
      <c r="X8" s="6"/>
      <c r="Z8" s="1">
        <f t="shared" si="18"/>
        <v>74325.488624999998</v>
      </c>
      <c r="AA8" s="7">
        <f t="shared" si="19"/>
        <v>1</v>
      </c>
    </row>
    <row r="9" spans="1:27" s="14" customFormat="1">
      <c r="A9" s="4" t="s">
        <v>41</v>
      </c>
      <c r="B9" s="2" t="s">
        <v>13</v>
      </c>
      <c r="C9" s="5">
        <f>'[1]REFORMA CEU-2016'!$T$157</f>
        <v>13920.076624999998</v>
      </c>
      <c r="D9" s="5">
        <f t="shared" si="0"/>
        <v>5.6806452744240818</v>
      </c>
      <c r="E9" s="1">
        <f t="shared" si="1"/>
        <v>0</v>
      </c>
      <c r="F9" s="6"/>
      <c r="G9" s="1">
        <f t="shared" ref="G9:G24" si="20">+$C9*H9</f>
        <v>0</v>
      </c>
      <c r="H9" s="6"/>
      <c r="I9" s="1">
        <f t="shared" si="10"/>
        <v>6960.0383124999989</v>
      </c>
      <c r="J9" s="6">
        <v>0.5</v>
      </c>
      <c r="K9" s="1">
        <f t="shared" si="11"/>
        <v>6960.0383124999989</v>
      </c>
      <c r="L9" s="6">
        <v>0.5</v>
      </c>
      <c r="M9" s="1">
        <f t="shared" si="12"/>
        <v>0</v>
      </c>
      <c r="N9" s="6"/>
      <c r="O9" s="1">
        <f t="shared" si="13"/>
        <v>0</v>
      </c>
      <c r="P9" s="6"/>
      <c r="Q9" s="1">
        <f t="shared" si="14"/>
        <v>0</v>
      </c>
      <c r="R9" s="6"/>
      <c r="S9" s="1">
        <f t="shared" si="15"/>
        <v>0</v>
      </c>
      <c r="T9" s="6"/>
      <c r="U9" s="1">
        <f t="shared" si="16"/>
        <v>0</v>
      </c>
      <c r="V9" s="6"/>
      <c r="W9" s="1">
        <f t="shared" si="17"/>
        <v>0</v>
      </c>
      <c r="X9" s="6"/>
      <c r="Z9" s="1">
        <f t="shared" si="18"/>
        <v>13920.076624999998</v>
      </c>
      <c r="AA9" s="7">
        <f t="shared" si="19"/>
        <v>1</v>
      </c>
    </row>
    <row r="10" spans="1:27" s="14" customFormat="1">
      <c r="A10" s="4" t="s">
        <v>42</v>
      </c>
      <c r="B10" s="2" t="s">
        <v>45</v>
      </c>
      <c r="C10" s="5">
        <f>'[1]REFORMA CEU-2016'!$T$171</f>
        <v>271.125</v>
      </c>
      <c r="D10" s="5">
        <f t="shared" si="0"/>
        <v>0.11064342471090596</v>
      </c>
      <c r="E10" s="1">
        <f t="shared" si="1"/>
        <v>271.125</v>
      </c>
      <c r="F10" s="6">
        <v>1</v>
      </c>
      <c r="G10" s="1">
        <f t="shared" si="20"/>
        <v>0</v>
      </c>
      <c r="H10" s="6"/>
      <c r="I10" s="1">
        <f t="shared" si="10"/>
        <v>0</v>
      </c>
      <c r="J10" s="6"/>
      <c r="K10" s="1">
        <f t="shared" si="11"/>
        <v>0</v>
      </c>
      <c r="L10" s="6"/>
      <c r="M10" s="1">
        <f t="shared" si="12"/>
        <v>0</v>
      </c>
      <c r="N10" s="6"/>
      <c r="O10" s="1">
        <f t="shared" si="13"/>
        <v>0</v>
      </c>
      <c r="P10" s="6"/>
      <c r="Q10" s="1">
        <f t="shared" si="14"/>
        <v>0</v>
      </c>
      <c r="R10" s="6"/>
      <c r="S10" s="1">
        <f t="shared" si="15"/>
        <v>0</v>
      </c>
      <c r="T10" s="6"/>
      <c r="U10" s="1">
        <f t="shared" si="16"/>
        <v>0</v>
      </c>
      <c r="V10" s="6"/>
      <c r="W10" s="1">
        <f t="shared" si="17"/>
        <v>0</v>
      </c>
      <c r="X10" s="6"/>
      <c r="Z10" s="1">
        <f t="shared" si="18"/>
        <v>271.125</v>
      </c>
      <c r="AA10" s="7">
        <f t="shared" si="19"/>
        <v>1</v>
      </c>
    </row>
    <row r="11" spans="1:27" s="14" customFormat="1">
      <c r="A11" s="4" t="s">
        <v>43</v>
      </c>
      <c r="B11" s="2" t="s">
        <v>31</v>
      </c>
      <c r="C11" s="5">
        <f>'[1]REFORMA CEU-2016'!$T$190</f>
        <v>288.54100000000005</v>
      </c>
      <c r="D11" s="5">
        <f t="shared" si="0"/>
        <v>0.117750721657942</v>
      </c>
      <c r="E11" s="1">
        <f t="shared" si="1"/>
        <v>0</v>
      </c>
      <c r="F11" s="6"/>
      <c r="G11" s="1">
        <f t="shared" si="20"/>
        <v>0</v>
      </c>
      <c r="H11" s="6"/>
      <c r="I11" s="1">
        <f t="shared" si="10"/>
        <v>0</v>
      </c>
      <c r="J11" s="6"/>
      <c r="K11" s="1">
        <f t="shared" si="11"/>
        <v>288.54100000000005</v>
      </c>
      <c r="L11" s="6">
        <v>1</v>
      </c>
      <c r="M11" s="1">
        <f t="shared" si="12"/>
        <v>0</v>
      </c>
      <c r="N11" s="6"/>
      <c r="O11" s="1">
        <f t="shared" si="13"/>
        <v>0</v>
      </c>
      <c r="P11" s="6"/>
      <c r="Q11" s="1">
        <f t="shared" si="14"/>
        <v>0</v>
      </c>
      <c r="R11" s="6"/>
      <c r="S11" s="1">
        <f t="shared" si="15"/>
        <v>0</v>
      </c>
      <c r="T11" s="6"/>
      <c r="U11" s="1">
        <f t="shared" si="16"/>
        <v>0</v>
      </c>
      <c r="V11" s="6"/>
      <c r="W11" s="1">
        <f t="shared" si="17"/>
        <v>0</v>
      </c>
      <c r="X11" s="6"/>
      <c r="Z11" s="1">
        <f t="shared" si="18"/>
        <v>288.54100000000005</v>
      </c>
      <c r="AA11" s="7">
        <f t="shared" si="19"/>
        <v>1</v>
      </c>
    </row>
    <row r="12" spans="1:27" s="14" customFormat="1">
      <c r="A12" s="4" t="s">
        <v>44</v>
      </c>
      <c r="B12" s="2" t="s">
        <v>32</v>
      </c>
      <c r="C12" s="5">
        <f>'[1]REFORMA CEU-2016'!$T$205</f>
        <v>259.875</v>
      </c>
      <c r="D12" s="5">
        <f t="shared" si="0"/>
        <v>0.10605241123742438</v>
      </c>
      <c r="E12" s="1">
        <f t="shared" si="1"/>
        <v>129.9375</v>
      </c>
      <c r="F12" s="6">
        <v>0.5</v>
      </c>
      <c r="G12" s="1">
        <f t="shared" si="20"/>
        <v>129.9375</v>
      </c>
      <c r="H12" s="6">
        <v>0.5</v>
      </c>
      <c r="I12" s="1">
        <f t="shared" si="10"/>
        <v>0</v>
      </c>
      <c r="J12" s="6"/>
      <c r="K12" s="1">
        <f t="shared" si="11"/>
        <v>0</v>
      </c>
      <c r="L12" s="6"/>
      <c r="M12" s="1">
        <f t="shared" si="12"/>
        <v>0</v>
      </c>
      <c r="N12" s="6"/>
      <c r="O12" s="1">
        <f t="shared" si="13"/>
        <v>0</v>
      </c>
      <c r="P12" s="6"/>
      <c r="Q12" s="1">
        <f t="shared" si="14"/>
        <v>0</v>
      </c>
      <c r="R12" s="6"/>
      <c r="S12" s="1">
        <f t="shared" si="15"/>
        <v>0</v>
      </c>
      <c r="T12" s="6"/>
      <c r="U12" s="1">
        <f t="shared" si="16"/>
        <v>0</v>
      </c>
      <c r="V12" s="6"/>
      <c r="W12" s="1">
        <f t="shared" si="17"/>
        <v>0</v>
      </c>
      <c r="X12" s="6"/>
      <c r="Z12" s="1">
        <f t="shared" si="18"/>
        <v>259.875</v>
      </c>
      <c r="AA12" s="7">
        <f t="shared" si="19"/>
        <v>1</v>
      </c>
    </row>
    <row r="13" spans="1:27" s="14" customFormat="1">
      <c r="A13" s="4" t="s">
        <v>3</v>
      </c>
      <c r="B13" s="2" t="s">
        <v>33</v>
      </c>
      <c r="C13" s="5">
        <f>'[1]REFORMA CEU-2016'!$T$255</f>
        <v>2395.5500000000002</v>
      </c>
      <c r="D13" s="5">
        <f t="shared" si="0"/>
        <v>0.97760020679100346</v>
      </c>
      <c r="E13" s="1">
        <f t="shared" si="1"/>
        <v>0</v>
      </c>
      <c r="F13" s="6"/>
      <c r="G13" s="1">
        <f t="shared" si="20"/>
        <v>1197.7750000000001</v>
      </c>
      <c r="H13" s="6">
        <v>0.5</v>
      </c>
      <c r="I13" s="1">
        <f t="shared" si="10"/>
        <v>479.11000000000007</v>
      </c>
      <c r="J13" s="6">
        <v>0.2</v>
      </c>
      <c r="K13" s="1">
        <f t="shared" si="11"/>
        <v>479.11000000000007</v>
      </c>
      <c r="L13" s="6">
        <v>0.2</v>
      </c>
      <c r="M13" s="1">
        <f t="shared" si="12"/>
        <v>239.55500000000004</v>
      </c>
      <c r="N13" s="6">
        <v>0.1</v>
      </c>
      <c r="O13" s="1">
        <f t="shared" si="13"/>
        <v>0</v>
      </c>
      <c r="P13" s="6"/>
      <c r="Q13" s="1">
        <f t="shared" si="14"/>
        <v>0</v>
      </c>
      <c r="R13" s="6"/>
      <c r="S13" s="1">
        <f t="shared" si="15"/>
        <v>0</v>
      </c>
      <c r="T13" s="6"/>
      <c r="U13" s="1">
        <f t="shared" si="16"/>
        <v>0</v>
      </c>
      <c r="V13" s="6"/>
      <c r="W13" s="1">
        <f t="shared" si="17"/>
        <v>0</v>
      </c>
      <c r="X13" s="6"/>
      <c r="Z13" s="1">
        <f t="shared" si="18"/>
        <v>2395.5500000000002</v>
      </c>
      <c r="AA13" s="7">
        <f t="shared" si="19"/>
        <v>0.99999999999999989</v>
      </c>
    </row>
    <row r="14" spans="1:27" s="14" customFormat="1">
      <c r="A14" s="4" t="s">
        <v>4</v>
      </c>
      <c r="B14" s="2" t="s">
        <v>34</v>
      </c>
      <c r="C14" s="5">
        <f>'[1]REFORMA CEU-2016'!$T$263</f>
        <v>8721.0400000000009</v>
      </c>
      <c r="D14" s="5">
        <f t="shared" si="0"/>
        <v>3.5589699682463789</v>
      </c>
      <c r="E14" s="1">
        <f t="shared" si="1"/>
        <v>0</v>
      </c>
      <c r="F14" s="6"/>
      <c r="G14" s="1">
        <f t="shared" si="20"/>
        <v>1744.2080000000003</v>
      </c>
      <c r="H14" s="6">
        <v>0.2</v>
      </c>
      <c r="I14" s="1">
        <f t="shared" si="10"/>
        <v>3488.4160000000006</v>
      </c>
      <c r="J14" s="6">
        <v>0.4</v>
      </c>
      <c r="K14" s="1">
        <f t="shared" si="11"/>
        <v>3488.4160000000006</v>
      </c>
      <c r="L14" s="6">
        <v>0.4</v>
      </c>
      <c r="M14" s="1">
        <f t="shared" si="12"/>
        <v>0</v>
      </c>
      <c r="N14" s="6"/>
      <c r="O14" s="1">
        <f t="shared" si="13"/>
        <v>0</v>
      </c>
      <c r="P14" s="6"/>
      <c r="Q14" s="1">
        <f t="shared" si="14"/>
        <v>0</v>
      </c>
      <c r="R14" s="6"/>
      <c r="S14" s="1">
        <f t="shared" si="15"/>
        <v>0</v>
      </c>
      <c r="T14" s="6"/>
      <c r="U14" s="1">
        <f t="shared" si="16"/>
        <v>0</v>
      </c>
      <c r="V14" s="6"/>
      <c r="W14" s="1">
        <f t="shared" si="17"/>
        <v>0</v>
      </c>
      <c r="X14" s="6"/>
      <c r="Z14" s="1">
        <f t="shared" si="18"/>
        <v>8721.0400000000009</v>
      </c>
      <c r="AA14" s="7">
        <f t="shared" si="19"/>
        <v>1</v>
      </c>
    </row>
    <row r="15" spans="1:27" s="14" customFormat="1">
      <c r="A15" s="4" t="s">
        <v>5</v>
      </c>
      <c r="B15" s="2" t="s">
        <v>46</v>
      </c>
      <c r="C15" s="5">
        <f>'[1]REFORMA CEU-2016'!$T$289</f>
        <v>1446.3875</v>
      </c>
      <c r="D15" s="5">
        <f t="shared" si="0"/>
        <v>0.59025640003336277</v>
      </c>
      <c r="E15" s="1">
        <f t="shared" si="1"/>
        <v>289.27750000000003</v>
      </c>
      <c r="F15" s="6">
        <v>0.2</v>
      </c>
      <c r="G15" s="1">
        <f t="shared" si="20"/>
        <v>867.83249999999998</v>
      </c>
      <c r="H15" s="6">
        <v>0.6</v>
      </c>
      <c r="I15" s="1">
        <f t="shared" si="10"/>
        <v>289.27750000000003</v>
      </c>
      <c r="J15" s="6">
        <v>0.2</v>
      </c>
      <c r="K15" s="1">
        <f t="shared" si="11"/>
        <v>0</v>
      </c>
      <c r="L15" s="6"/>
      <c r="M15" s="1">
        <f t="shared" si="12"/>
        <v>0</v>
      </c>
      <c r="N15" s="6"/>
      <c r="O15" s="1">
        <f t="shared" si="13"/>
        <v>0</v>
      </c>
      <c r="P15" s="6"/>
      <c r="Q15" s="1">
        <f t="shared" si="14"/>
        <v>0</v>
      </c>
      <c r="R15" s="6"/>
      <c r="S15" s="1">
        <f t="shared" si="15"/>
        <v>0</v>
      </c>
      <c r="T15" s="6"/>
      <c r="U15" s="1">
        <f t="shared" si="16"/>
        <v>0</v>
      </c>
      <c r="V15" s="6"/>
      <c r="W15" s="1">
        <f t="shared" si="17"/>
        <v>0</v>
      </c>
      <c r="X15" s="6"/>
      <c r="Z15" s="1">
        <f t="shared" si="18"/>
        <v>1446.3875000000003</v>
      </c>
      <c r="AA15" s="7">
        <f t="shared" si="19"/>
        <v>1</v>
      </c>
    </row>
    <row r="16" spans="1:27" s="14" customFormat="1">
      <c r="A16" s="4" t="s">
        <v>25</v>
      </c>
      <c r="B16" s="2" t="s">
        <v>47</v>
      </c>
      <c r="C16" s="5">
        <f>'[1]REFORMA CEU-2016'!$T$297</f>
        <v>26241.873750000002</v>
      </c>
      <c r="D16" s="5">
        <f t="shared" si="0"/>
        <v>10.709048529391332</v>
      </c>
      <c r="E16" s="1">
        <f t="shared" si="1"/>
        <v>2624.1873750000004</v>
      </c>
      <c r="F16" s="6">
        <v>0.1</v>
      </c>
      <c r="G16" s="1">
        <f t="shared" si="20"/>
        <v>10496.749500000002</v>
      </c>
      <c r="H16" s="6">
        <v>0.4</v>
      </c>
      <c r="I16" s="1">
        <f t="shared" si="10"/>
        <v>13120.936875000001</v>
      </c>
      <c r="J16" s="6">
        <v>0.5</v>
      </c>
      <c r="K16" s="1">
        <f t="shared" si="11"/>
        <v>0</v>
      </c>
      <c r="L16" s="6"/>
      <c r="M16" s="1">
        <f t="shared" si="12"/>
        <v>0</v>
      </c>
      <c r="N16" s="6"/>
      <c r="O16" s="1">
        <f t="shared" si="13"/>
        <v>0</v>
      </c>
      <c r="P16" s="6"/>
      <c r="Q16" s="1">
        <f t="shared" si="14"/>
        <v>0</v>
      </c>
      <c r="R16" s="6"/>
      <c r="S16" s="1">
        <f t="shared" si="15"/>
        <v>0</v>
      </c>
      <c r="T16" s="6"/>
      <c r="U16" s="1">
        <f t="shared" si="16"/>
        <v>0</v>
      </c>
      <c r="V16" s="6"/>
      <c r="W16" s="1">
        <f t="shared" si="17"/>
        <v>0</v>
      </c>
      <c r="X16" s="6"/>
      <c r="Z16" s="1">
        <f t="shared" si="18"/>
        <v>26241.873750000006</v>
      </c>
      <c r="AA16" s="7">
        <f t="shared" si="19"/>
        <v>1</v>
      </c>
    </row>
    <row r="17" spans="1:27" s="14" customFormat="1" ht="15" customHeight="1">
      <c r="A17" s="4" t="s">
        <v>26</v>
      </c>
      <c r="B17" s="3" t="s">
        <v>48</v>
      </c>
      <c r="C17" s="5">
        <f>'[1]REFORMA CEU-2016'!$T$381</f>
        <v>4341.375</v>
      </c>
      <c r="D17" s="5">
        <f t="shared" si="0"/>
        <v>1.7716720994165398</v>
      </c>
      <c r="E17" s="1">
        <f t="shared" si="1"/>
        <v>434.13750000000005</v>
      </c>
      <c r="F17" s="6">
        <v>0.1</v>
      </c>
      <c r="G17" s="1">
        <f t="shared" si="20"/>
        <v>1736.5500000000002</v>
      </c>
      <c r="H17" s="6">
        <v>0.4</v>
      </c>
      <c r="I17" s="1">
        <f t="shared" si="10"/>
        <v>1736.5500000000002</v>
      </c>
      <c r="J17" s="6">
        <v>0.4</v>
      </c>
      <c r="K17" s="1">
        <f t="shared" si="11"/>
        <v>434.13750000000005</v>
      </c>
      <c r="L17" s="6">
        <v>0.1</v>
      </c>
      <c r="M17" s="1">
        <f t="shared" si="12"/>
        <v>0</v>
      </c>
      <c r="N17" s="6"/>
      <c r="O17" s="1"/>
      <c r="P17" s="6"/>
      <c r="Q17" s="1">
        <f t="shared" si="14"/>
        <v>0</v>
      </c>
      <c r="R17" s="6"/>
      <c r="S17" s="1">
        <f t="shared" si="15"/>
        <v>0</v>
      </c>
      <c r="T17" s="6"/>
      <c r="U17" s="1">
        <f t="shared" si="16"/>
        <v>0</v>
      </c>
      <c r="V17" s="6"/>
      <c r="W17" s="1">
        <f t="shared" si="17"/>
        <v>0</v>
      </c>
      <c r="X17" s="6"/>
      <c r="Z17" s="1">
        <f t="shared" si="18"/>
        <v>4341.375</v>
      </c>
      <c r="AA17" s="7">
        <f t="shared" si="19"/>
        <v>1</v>
      </c>
    </row>
    <row r="18" spans="1:27" s="14" customFormat="1">
      <c r="A18" s="4" t="s">
        <v>6</v>
      </c>
      <c r="B18" s="2" t="s">
        <v>49</v>
      </c>
      <c r="C18" s="5">
        <f>'[1]REFORMA CEU-2016'!$T$480</f>
        <v>2808.1875</v>
      </c>
      <c r="D18" s="5">
        <f t="shared" si="0"/>
        <v>1.1459934798722258</v>
      </c>
      <c r="E18" s="1">
        <f t="shared" si="1"/>
        <v>280.81875000000002</v>
      </c>
      <c r="F18" s="6">
        <v>0.1</v>
      </c>
      <c r="G18" s="1">
        <f t="shared" si="20"/>
        <v>1123.2750000000001</v>
      </c>
      <c r="H18" s="6">
        <v>0.4</v>
      </c>
      <c r="I18" s="1">
        <f t="shared" si="10"/>
        <v>1404.09375</v>
      </c>
      <c r="J18" s="6">
        <v>0.5</v>
      </c>
      <c r="K18" s="1">
        <f t="shared" si="11"/>
        <v>0</v>
      </c>
      <c r="L18" s="6"/>
      <c r="M18" s="1">
        <f t="shared" si="12"/>
        <v>0</v>
      </c>
      <c r="N18" s="6"/>
      <c r="O18" s="1">
        <f t="shared" si="13"/>
        <v>0</v>
      </c>
      <c r="P18" s="6"/>
      <c r="Q18" s="1">
        <f t="shared" si="14"/>
        <v>0</v>
      </c>
      <c r="R18" s="6"/>
      <c r="S18" s="1">
        <f t="shared" si="15"/>
        <v>0</v>
      </c>
      <c r="T18" s="6"/>
      <c r="U18" s="1">
        <f t="shared" si="16"/>
        <v>0</v>
      </c>
      <c r="V18" s="6"/>
      <c r="W18" s="1">
        <f t="shared" si="17"/>
        <v>0</v>
      </c>
      <c r="X18" s="6"/>
      <c r="Z18" s="1">
        <f t="shared" si="18"/>
        <v>2808.1875</v>
      </c>
      <c r="AA18" s="7">
        <f t="shared" si="19"/>
        <v>1</v>
      </c>
    </row>
    <row r="19" spans="1:27" s="23" customFormat="1">
      <c r="A19" s="4" t="s">
        <v>7</v>
      </c>
      <c r="B19" s="2" t="s">
        <v>35</v>
      </c>
      <c r="C19" s="5">
        <f>'[1]REFORMA CEU-2016'!$T$484</f>
        <v>1113.325686087521</v>
      </c>
      <c r="D19" s="5">
        <f t="shared" si="0"/>
        <v>0.4543371755734158</v>
      </c>
      <c r="E19" s="1">
        <f t="shared" si="1"/>
        <v>0</v>
      </c>
      <c r="F19" s="22"/>
      <c r="G19" s="1">
        <f t="shared" si="20"/>
        <v>0</v>
      </c>
      <c r="H19" s="22"/>
      <c r="I19" s="21">
        <f t="shared" si="10"/>
        <v>0</v>
      </c>
      <c r="J19" s="22"/>
      <c r="K19" s="1">
        <f t="shared" si="11"/>
        <v>1113.325686087521</v>
      </c>
      <c r="L19" s="24">
        <v>1</v>
      </c>
      <c r="M19" s="1">
        <f t="shared" si="12"/>
        <v>0</v>
      </c>
      <c r="N19" s="24"/>
      <c r="O19" s="1">
        <f t="shared" si="13"/>
        <v>0</v>
      </c>
      <c r="P19" s="24"/>
      <c r="Q19" s="21">
        <f t="shared" si="14"/>
        <v>0</v>
      </c>
      <c r="R19" s="22"/>
      <c r="S19" s="21">
        <f t="shared" si="15"/>
        <v>0</v>
      </c>
      <c r="T19" s="22"/>
      <c r="U19" s="21">
        <f t="shared" si="16"/>
        <v>0</v>
      </c>
      <c r="V19" s="22"/>
      <c r="W19" s="21">
        <f t="shared" si="17"/>
        <v>0</v>
      </c>
      <c r="X19" s="22"/>
      <c r="Z19" s="1">
        <f t="shared" si="18"/>
        <v>1113.325686087521</v>
      </c>
      <c r="AA19" s="7">
        <f t="shared" si="19"/>
        <v>1</v>
      </c>
    </row>
    <row r="20" spans="1:27" s="14" customFormat="1">
      <c r="A20" s="4" t="s">
        <v>8</v>
      </c>
      <c r="B20" s="2" t="s">
        <v>14</v>
      </c>
      <c r="C20" s="5">
        <f>'[1]REFORMA CEU-2016'!$T$501</f>
        <v>21400.528125000001</v>
      </c>
      <c r="D20" s="5">
        <f t="shared" si="0"/>
        <v>8.7333433743552344</v>
      </c>
      <c r="E20" s="1">
        <f t="shared" si="1"/>
        <v>0</v>
      </c>
      <c r="F20" s="6"/>
      <c r="G20" s="1">
        <f t="shared" si="20"/>
        <v>0</v>
      </c>
      <c r="H20" s="6"/>
      <c r="I20" s="1">
        <f t="shared" si="10"/>
        <v>4280.1056250000001</v>
      </c>
      <c r="J20" s="6">
        <v>0.2</v>
      </c>
      <c r="K20" s="1">
        <f t="shared" si="11"/>
        <v>6420.1584375000002</v>
      </c>
      <c r="L20" s="6">
        <v>0.3</v>
      </c>
      <c r="M20" s="1">
        <f t="shared" si="12"/>
        <v>10700.2640625</v>
      </c>
      <c r="N20" s="6">
        <v>0.5</v>
      </c>
      <c r="O20" s="1">
        <f t="shared" si="13"/>
        <v>0</v>
      </c>
      <c r="P20" s="6"/>
      <c r="Q20" s="1">
        <f t="shared" si="14"/>
        <v>0</v>
      </c>
      <c r="R20" s="6"/>
      <c r="S20" s="1">
        <f t="shared" si="15"/>
        <v>0</v>
      </c>
      <c r="T20" s="6"/>
      <c r="U20" s="1">
        <f t="shared" si="16"/>
        <v>0</v>
      </c>
      <c r="V20" s="6"/>
      <c r="W20" s="1">
        <f t="shared" si="17"/>
        <v>0</v>
      </c>
      <c r="X20" s="6"/>
      <c r="Z20" s="1">
        <f t="shared" si="18"/>
        <v>21400.528125000001</v>
      </c>
      <c r="AA20" s="7">
        <f t="shared" si="19"/>
        <v>1</v>
      </c>
    </row>
    <row r="21" spans="1:27" s="14" customFormat="1">
      <c r="A21" s="4" t="s">
        <v>9</v>
      </c>
      <c r="B21" s="3" t="s">
        <v>50</v>
      </c>
      <c r="C21" s="5">
        <f>'[1]REFORMA CEU-2016'!$T$525</f>
        <v>37994.084125000001</v>
      </c>
      <c r="D21" s="5">
        <f t="shared" si="0"/>
        <v>15.505009078263772</v>
      </c>
      <c r="E21" s="1">
        <f t="shared" si="1"/>
        <v>0</v>
      </c>
      <c r="F21" s="6"/>
      <c r="G21" s="1">
        <f t="shared" si="20"/>
        <v>0</v>
      </c>
      <c r="H21" s="6"/>
      <c r="I21" s="1">
        <f t="shared" si="10"/>
        <v>7598.8168250000008</v>
      </c>
      <c r="J21" s="6">
        <v>0.2</v>
      </c>
      <c r="K21" s="1">
        <f t="shared" si="11"/>
        <v>11398.225237500001</v>
      </c>
      <c r="L21" s="6">
        <v>0.3</v>
      </c>
      <c r="M21" s="1">
        <f t="shared" si="12"/>
        <v>11398.225237500001</v>
      </c>
      <c r="N21" s="6">
        <v>0.3</v>
      </c>
      <c r="O21" s="1">
        <f t="shared" si="13"/>
        <v>7598.8168250000008</v>
      </c>
      <c r="P21" s="6">
        <v>0.2</v>
      </c>
      <c r="Q21" s="1">
        <f t="shared" si="14"/>
        <v>0</v>
      </c>
      <c r="R21" s="6"/>
      <c r="S21" s="1">
        <f t="shared" si="15"/>
        <v>0</v>
      </c>
      <c r="T21" s="6"/>
      <c r="U21" s="1">
        <f t="shared" si="16"/>
        <v>0</v>
      </c>
      <c r="V21" s="6"/>
      <c r="W21" s="1">
        <f t="shared" si="17"/>
        <v>0</v>
      </c>
      <c r="X21" s="6"/>
      <c r="Z21" s="1">
        <f t="shared" si="18"/>
        <v>37994.084125000001</v>
      </c>
      <c r="AA21" s="7">
        <f t="shared" si="19"/>
        <v>1</v>
      </c>
    </row>
    <row r="22" spans="1:27" s="14" customFormat="1" ht="12.75" customHeight="1">
      <c r="A22" s="4" t="s">
        <v>10</v>
      </c>
      <c r="B22" s="3" t="s">
        <v>51</v>
      </c>
      <c r="C22" s="5">
        <f>'[1]REFORMA CEU-2016'!$T$539</f>
        <v>6187.5</v>
      </c>
      <c r="D22" s="5">
        <f t="shared" si="0"/>
        <v>2.5250574104148664</v>
      </c>
      <c r="E22" s="1">
        <f t="shared" si="1"/>
        <v>0</v>
      </c>
      <c r="F22" s="6"/>
      <c r="G22" s="1">
        <f t="shared" si="20"/>
        <v>0</v>
      </c>
      <c r="H22" s="6"/>
      <c r="I22" s="1">
        <f t="shared" si="10"/>
        <v>0</v>
      </c>
      <c r="J22" s="6"/>
      <c r="K22" s="1">
        <f t="shared" si="11"/>
        <v>0</v>
      </c>
      <c r="L22" s="6"/>
      <c r="M22" s="1">
        <f t="shared" si="12"/>
        <v>0</v>
      </c>
      <c r="N22" s="6"/>
      <c r="O22" s="1">
        <f t="shared" si="13"/>
        <v>6187.5</v>
      </c>
      <c r="P22" s="6">
        <v>1</v>
      </c>
      <c r="Q22" s="1">
        <f t="shared" si="14"/>
        <v>0</v>
      </c>
      <c r="R22" s="6"/>
      <c r="S22" s="1">
        <f t="shared" si="15"/>
        <v>0</v>
      </c>
      <c r="T22" s="6"/>
      <c r="U22" s="1">
        <f t="shared" si="16"/>
        <v>0</v>
      </c>
      <c r="V22" s="6"/>
      <c r="W22" s="1">
        <f t="shared" si="17"/>
        <v>0</v>
      </c>
      <c r="X22" s="6"/>
      <c r="Z22" s="1">
        <f t="shared" si="18"/>
        <v>6187.5</v>
      </c>
      <c r="AA22" s="7">
        <f t="shared" si="19"/>
        <v>1</v>
      </c>
    </row>
    <row r="23" spans="1:27" s="14" customFormat="1">
      <c r="A23" s="4" t="s">
        <v>15</v>
      </c>
      <c r="B23" s="3"/>
      <c r="C23" s="5"/>
      <c r="D23" s="5"/>
      <c r="E23" s="1">
        <f t="shared" si="1"/>
        <v>0</v>
      </c>
      <c r="F23" s="6"/>
      <c r="G23" s="1">
        <f t="shared" si="20"/>
        <v>0</v>
      </c>
      <c r="H23" s="6"/>
      <c r="I23" s="1">
        <f t="shared" si="10"/>
        <v>0</v>
      </c>
      <c r="J23" s="6"/>
      <c r="K23" s="1">
        <f t="shared" si="11"/>
        <v>0</v>
      </c>
      <c r="L23" s="6"/>
      <c r="M23" s="1">
        <f t="shared" si="12"/>
        <v>0</v>
      </c>
      <c r="N23" s="6"/>
      <c r="O23" s="1">
        <f t="shared" si="13"/>
        <v>0</v>
      </c>
      <c r="P23" s="6"/>
      <c r="Q23" s="1">
        <f t="shared" si="14"/>
        <v>0</v>
      </c>
      <c r="R23" s="6"/>
      <c r="S23" s="1">
        <f t="shared" si="15"/>
        <v>0</v>
      </c>
      <c r="T23" s="6"/>
      <c r="U23" s="1">
        <f t="shared" si="16"/>
        <v>0</v>
      </c>
      <c r="V23" s="6"/>
      <c r="W23" s="1">
        <f t="shared" si="17"/>
        <v>0</v>
      </c>
      <c r="X23" s="6"/>
      <c r="Z23" s="1"/>
      <c r="AA23" s="7"/>
    </row>
    <row r="24" spans="1:27" s="14" customFormat="1">
      <c r="A24" s="4"/>
      <c r="B24" s="3" t="s">
        <v>11</v>
      </c>
      <c r="C24" s="5"/>
      <c r="D24" s="5"/>
      <c r="E24" s="1">
        <f t="shared" si="1"/>
        <v>0</v>
      </c>
      <c r="F24" s="6"/>
      <c r="G24" s="1">
        <f t="shared" si="20"/>
        <v>0</v>
      </c>
      <c r="H24" s="6"/>
      <c r="I24" s="1">
        <f t="shared" ref="I24:I25" si="21">+$C24*J24</f>
        <v>0</v>
      </c>
      <c r="J24" s="6"/>
      <c r="K24" s="1">
        <f t="shared" ref="K24" si="22">+$C24*L24</f>
        <v>0</v>
      </c>
      <c r="L24" s="6"/>
      <c r="M24" s="1">
        <f>+$C24*N24</f>
        <v>0</v>
      </c>
      <c r="N24" s="6"/>
      <c r="O24" s="1">
        <f>+$C24*P24</f>
        <v>0</v>
      </c>
      <c r="P24" s="6"/>
      <c r="Q24" s="1">
        <f>+$C24*R24</f>
        <v>0</v>
      </c>
      <c r="R24" s="6"/>
      <c r="S24" s="1">
        <f>+$C24*T24</f>
        <v>0</v>
      </c>
      <c r="T24" s="6"/>
      <c r="U24" s="1">
        <f>+$C24*V24</f>
        <v>0</v>
      </c>
      <c r="V24" s="6"/>
      <c r="W24" s="1">
        <f>+$C24*X24</f>
        <v>0</v>
      </c>
      <c r="X24" s="6"/>
      <c r="Z24" s="1"/>
      <c r="AA24" s="7"/>
    </row>
    <row r="25" spans="1:27" s="14" customFormat="1">
      <c r="A25" s="4"/>
      <c r="B25" s="3" t="s">
        <v>12</v>
      </c>
      <c r="C25" s="5"/>
      <c r="D25" s="5"/>
      <c r="E25" s="1">
        <f t="shared" ref="E25" si="23">$C25*F25</f>
        <v>0</v>
      </c>
      <c r="F25" s="6"/>
      <c r="G25" s="1">
        <f t="shared" ref="G25" si="24">+$C25*H25</f>
        <v>0</v>
      </c>
      <c r="H25" s="6"/>
      <c r="I25" s="1">
        <f t="shared" si="21"/>
        <v>0</v>
      </c>
      <c r="J25" s="6"/>
      <c r="K25" s="1"/>
      <c r="L25" s="1"/>
      <c r="M25" s="1">
        <f>+$C25*N25</f>
        <v>0</v>
      </c>
      <c r="N25" s="6"/>
      <c r="O25" s="1">
        <f>+$C25*P25</f>
        <v>0</v>
      </c>
      <c r="P25" s="6"/>
      <c r="Q25" s="1">
        <f>+$C25*R25</f>
        <v>0</v>
      </c>
      <c r="R25" s="6"/>
      <c r="S25" s="1">
        <f>+$C25*T25</f>
        <v>0</v>
      </c>
      <c r="T25" s="6"/>
      <c r="U25" s="1">
        <f>+$C25*V25</f>
        <v>0</v>
      </c>
      <c r="V25" s="6"/>
      <c r="W25" s="1">
        <f>+$C25*X25</f>
        <v>0</v>
      </c>
      <c r="X25" s="6"/>
      <c r="Z25" s="1"/>
      <c r="AA25" s="7"/>
    </row>
    <row r="26" spans="1:27" s="18" customFormat="1" ht="12.75" customHeight="1">
      <c r="A26" s="20"/>
      <c r="B26" s="20"/>
      <c r="C26" s="31">
        <f>SUM(C4:C25)</f>
        <v>245043.93343608751</v>
      </c>
      <c r="D26" s="31">
        <f>SUM(D4:D24)</f>
        <v>99.999999999999986</v>
      </c>
      <c r="E26" s="8">
        <f>SUM(E4:E25)</f>
        <v>31821.643625000004</v>
      </c>
      <c r="F26" s="9">
        <f>E26/$C$26</f>
        <v>0.1298609730050703</v>
      </c>
      <c r="G26" s="8">
        <f>SUM(G4:G25)</f>
        <v>19505.452500000003</v>
      </c>
      <c r="H26" s="9">
        <f t="shared" ref="H26" si="25">G26/$C$26</f>
        <v>7.9599817985648788E-2</v>
      </c>
      <c r="I26" s="8">
        <f>SUM(I5:I25)</f>
        <v>84378.610950000002</v>
      </c>
      <c r="J26" s="9">
        <f t="shared" ref="J26" si="26">I26/$C$26</f>
        <v>0.34434074644009777</v>
      </c>
      <c r="K26" s="8">
        <f>SUM(K4:K25)</f>
        <v>73213.865236087513</v>
      </c>
      <c r="L26" s="9">
        <f t="shared" ref="L26" si="27">K26/$C$26</f>
        <v>0.29877852599514854</v>
      </c>
      <c r="M26" s="8">
        <f>SUM(M4:M25)</f>
        <v>22338.044300000001</v>
      </c>
      <c r="N26" s="9">
        <f t="shared" ref="N26" si="28">M26/$C$26</f>
        <v>9.1159344313358495E-2</v>
      </c>
      <c r="O26" s="8">
        <f>SUM(O4:O24)</f>
        <v>13786.316825000002</v>
      </c>
      <c r="P26" s="9">
        <f t="shared" ref="P26" si="29">O26/$C$26</f>
        <v>5.6260592260676215E-2</v>
      </c>
      <c r="Q26" s="8">
        <f>SUM(Q4:Q23)</f>
        <v>0</v>
      </c>
      <c r="R26" s="9">
        <f t="shared" ref="R26" si="30">Q26/$C$26</f>
        <v>0</v>
      </c>
      <c r="S26" s="8">
        <f>SUM(S4:S23)</f>
        <v>0</v>
      </c>
      <c r="T26" s="9">
        <f t="shared" ref="T26" si="31">S26/$C$26</f>
        <v>0</v>
      </c>
      <c r="U26" s="8">
        <f>SUM(U4:U23)</f>
        <v>0</v>
      </c>
      <c r="V26" s="9">
        <f t="shared" ref="V26" si="32">U26/$C$26</f>
        <v>0</v>
      </c>
      <c r="W26" s="8">
        <f>SUM(W4:W23)</f>
        <v>0</v>
      </c>
      <c r="X26" s="9">
        <f t="shared" ref="X26" si="33">W26/$C$26</f>
        <v>0</v>
      </c>
      <c r="Y26" s="17"/>
      <c r="Z26" s="1">
        <f>E26+G26+I26+K26+M26+O26</f>
        <v>245043.93343608751</v>
      </c>
      <c r="AA26" s="7">
        <f>F26+H26+J26+L26+N26+P26</f>
        <v>1</v>
      </c>
    </row>
    <row r="27" spans="1:27" s="18" customFormat="1" ht="14.25" customHeight="1">
      <c r="A27" s="20"/>
      <c r="B27" s="20"/>
      <c r="C27" s="32"/>
      <c r="D27" s="32"/>
      <c r="E27" s="8">
        <f>E26</f>
        <v>31821.643625000004</v>
      </c>
      <c r="F27" s="9">
        <f>F26</f>
        <v>0.1298609730050703</v>
      </c>
      <c r="G27" s="8">
        <f>E27+G26</f>
        <v>51327.096125000011</v>
      </c>
      <c r="H27" s="10">
        <f t="shared" ref="H27:X27" si="34">H26+F27</f>
        <v>0.20946079099071907</v>
      </c>
      <c r="I27" s="8">
        <f t="shared" si="34"/>
        <v>135705.70707500001</v>
      </c>
      <c r="J27" s="10">
        <f t="shared" si="34"/>
        <v>0.55380153743081684</v>
      </c>
      <c r="K27" s="8">
        <f t="shared" si="34"/>
        <v>208919.57231108751</v>
      </c>
      <c r="L27" s="10">
        <f t="shared" si="34"/>
        <v>0.85258006342596537</v>
      </c>
      <c r="M27" s="8">
        <f t="shared" si="34"/>
        <v>231257.61661108752</v>
      </c>
      <c r="N27" s="10">
        <f t="shared" si="34"/>
        <v>0.94373940773932385</v>
      </c>
      <c r="O27" s="8">
        <f>M27+O26</f>
        <v>245043.93343608751</v>
      </c>
      <c r="P27" s="10">
        <f t="shared" ref="P27" si="35">P26+N27</f>
        <v>1</v>
      </c>
      <c r="Q27" s="8" t="e">
        <f>Q26+#REF!</f>
        <v>#REF!</v>
      </c>
      <c r="R27" s="10" t="e">
        <f>R26+#REF!</f>
        <v>#REF!</v>
      </c>
      <c r="S27" s="8" t="e">
        <f t="shared" si="34"/>
        <v>#REF!</v>
      </c>
      <c r="T27" s="10" t="e">
        <f t="shared" si="34"/>
        <v>#REF!</v>
      </c>
      <c r="U27" s="8" t="e">
        <f t="shared" si="34"/>
        <v>#REF!</v>
      </c>
      <c r="V27" s="10" t="e">
        <f t="shared" si="34"/>
        <v>#REF!</v>
      </c>
      <c r="W27" s="8" t="e">
        <f t="shared" si="34"/>
        <v>#REF!</v>
      </c>
      <c r="X27" s="10" t="e">
        <f t="shared" si="34"/>
        <v>#REF!</v>
      </c>
      <c r="Y27" s="17"/>
      <c r="Z27" s="1"/>
      <c r="AA27" s="7">
        <v>1</v>
      </c>
    </row>
  </sheetData>
  <mergeCells count="27">
    <mergeCell ref="W2:X2"/>
    <mergeCell ref="Z2:AA2"/>
    <mergeCell ref="B1:B2"/>
    <mergeCell ref="M2:N2"/>
    <mergeCell ref="Q2:R2"/>
    <mergeCell ref="S2:T2"/>
    <mergeCell ref="S1:T1"/>
    <mergeCell ref="U1:V1"/>
    <mergeCell ref="W1:X1"/>
    <mergeCell ref="Z1:AA1"/>
    <mergeCell ref="U2:V2"/>
    <mergeCell ref="Q1:R1"/>
    <mergeCell ref="M1:N1"/>
    <mergeCell ref="D26:D27"/>
    <mergeCell ref="C26:C27"/>
    <mergeCell ref="E2:F2"/>
    <mergeCell ref="G2:H2"/>
    <mergeCell ref="I2:J2"/>
    <mergeCell ref="D1:D2"/>
    <mergeCell ref="A1:A2"/>
    <mergeCell ref="O1:P1"/>
    <mergeCell ref="O2:P2"/>
    <mergeCell ref="E1:F1"/>
    <mergeCell ref="G1:H1"/>
    <mergeCell ref="I1:J1"/>
    <mergeCell ref="K2:L2"/>
    <mergeCell ref="K1:L1"/>
  </mergeCells>
  <printOptions horizontalCentered="1"/>
  <pageMargins left="0.23622047244094491" right="0.23622047244094491" top="1.9685039370078741" bottom="1.1811023622047245" header="0.31496062992125984" footer="0.31496062992125984"/>
  <pageSetup paperSize="9" scale="70" orientation="landscape" r:id="rId1"/>
  <headerFooter alignWithMargins="0">
    <oddHeader xml:space="preserve">&amp;L&amp;G&amp;C&amp;"Arial,Negrito"&amp;16
CRONOGRAMA FISICO-FINANCEIRO 
&amp;"Arial,Normal"&amp;14&amp;A&amp;R
SECRETARIA MUNICIPAL DE OBRAS E SERVIÇOS PÚBLICOS
</oddHeader>
    <oddFooter>&amp;L
Telefone: (35) 3449-4360&amp;CPraça João Pinheiro, 73, Centro -  Pouso Alegre - MG&amp;R&amp;"Arial,Negrito"&amp;P / &amp;N&amp;"Arial,Normal"
&amp;8data da impressão : &amp;D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PADRÃO </vt:lpstr>
      <vt:lpstr>'PADRÃO '!Area_de_impressao</vt:lpstr>
      <vt:lpstr>'PADRÃO '!Titulos_de_impressao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cristina.lanna</cp:lastModifiedBy>
  <cp:lastPrinted>2016-04-26T12:32:54Z</cp:lastPrinted>
  <dcterms:created xsi:type="dcterms:W3CDTF">2010-04-08T10:44:01Z</dcterms:created>
  <dcterms:modified xsi:type="dcterms:W3CDTF">2016-04-26T12:33:22Z</dcterms:modified>
</cp:coreProperties>
</file>